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0212" windowHeight="9108"/>
  </bookViews>
  <sheets>
    <sheet name="Дод3" sheetId="1" r:id="rId1"/>
  </sheets>
  <definedNames>
    <definedName name="_xlnm._FilterDatabase" localSheetId="0" hidden="1">Дод3!$A$13:$R$13</definedName>
    <definedName name="_xlnm.Print_Titles" localSheetId="0">Дод3!$9:$12</definedName>
    <definedName name="_xlnm.Print_Area" localSheetId="0">Дод3!$A$1:$P$64</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16" i="1"/>
  <c r="J43"/>
  <c r="E43"/>
  <c r="P43" s="1"/>
  <c r="H40"/>
  <c r="F40"/>
  <c r="O16"/>
  <c r="K16"/>
  <c r="M68"/>
  <c r="E58"/>
  <c r="O54"/>
  <c r="K54"/>
  <c r="F54"/>
  <c r="F51"/>
  <c r="F45"/>
  <c r="F44"/>
  <c r="O41"/>
  <c r="K41"/>
  <c r="F41"/>
  <c r="I29"/>
  <c r="H57"/>
  <c r="F57"/>
  <c r="H48"/>
  <c r="F48"/>
  <c r="H46"/>
  <c r="F46"/>
  <c r="H41"/>
  <c r="J50"/>
  <c r="E50"/>
  <c r="P50" s="1"/>
  <c r="J58"/>
  <c r="J57"/>
  <c r="J56" s="1"/>
  <c r="J55" s="1"/>
  <c r="J54"/>
  <c r="J53"/>
  <c r="J52"/>
  <c r="J51"/>
  <c r="J49"/>
  <c r="J48"/>
  <c r="J47"/>
  <c r="J46"/>
  <c r="J45"/>
  <c r="J44"/>
  <c r="J42"/>
  <c r="J41"/>
  <c r="J40"/>
  <c r="J39"/>
  <c r="J36"/>
  <c r="J35"/>
  <c r="J34"/>
  <c r="J33"/>
  <c r="J32"/>
  <c r="J31"/>
  <c r="J30"/>
  <c r="J29"/>
  <c r="J28"/>
  <c r="J27"/>
  <c r="J26"/>
  <c r="J25"/>
  <c r="J24"/>
  <c r="J23"/>
  <c r="J22"/>
  <c r="J21"/>
  <c r="J20"/>
  <c r="J19"/>
  <c r="J18"/>
  <c r="J17"/>
  <c r="J16"/>
  <c r="E57"/>
  <c r="E54"/>
  <c r="E53"/>
  <c r="E52"/>
  <c r="E51"/>
  <c r="E49"/>
  <c r="P49" s="1"/>
  <c r="E48"/>
  <c r="E47"/>
  <c r="P47" s="1"/>
  <c r="E46"/>
  <c r="E45"/>
  <c r="P45" s="1"/>
  <c r="E44"/>
  <c r="E42"/>
  <c r="E41"/>
  <c r="E40"/>
  <c r="P40" s="1"/>
  <c r="E39"/>
  <c r="E36"/>
  <c r="P36" s="1"/>
  <c r="E35"/>
  <c r="E34"/>
  <c r="P34" s="1"/>
  <c r="E33"/>
  <c r="E32"/>
  <c r="E31"/>
  <c r="E30"/>
  <c r="P30" s="1"/>
  <c r="E29"/>
  <c r="E28"/>
  <c r="P28" s="1"/>
  <c r="E27"/>
  <c r="E26"/>
  <c r="P26" s="1"/>
  <c r="E25"/>
  <c r="E24"/>
  <c r="E23"/>
  <c r="E22"/>
  <c r="P22" s="1"/>
  <c r="E21"/>
  <c r="E20"/>
  <c r="P20" s="1"/>
  <c r="E19"/>
  <c r="E18"/>
  <c r="P18" s="1"/>
  <c r="E17"/>
  <c r="E16"/>
  <c r="O56"/>
  <c r="N56"/>
  <c r="M56"/>
  <c r="L56"/>
  <c r="K56"/>
  <c r="I56"/>
  <c r="H56"/>
  <c r="G56"/>
  <c r="F56"/>
  <c r="F55" s="1"/>
  <c r="O55"/>
  <c r="N55"/>
  <c r="M55"/>
  <c r="L55"/>
  <c r="K55"/>
  <c r="I55"/>
  <c r="H55"/>
  <c r="G55"/>
  <c r="E56"/>
  <c r="E55" s="1"/>
  <c r="O38"/>
  <c r="O37" s="1"/>
  <c r="N38"/>
  <c r="M38"/>
  <c r="L38"/>
  <c r="K38"/>
  <c r="I38"/>
  <c r="H38"/>
  <c r="H37" s="1"/>
  <c r="G38"/>
  <c r="G37" s="1"/>
  <c r="G59" s="1"/>
  <c r="G68" s="1"/>
  <c r="F38"/>
  <c r="F37" s="1"/>
  <c r="N37"/>
  <c r="N59" s="1"/>
  <c r="N68" s="1"/>
  <c r="M37"/>
  <c r="M59" s="1"/>
  <c r="L37"/>
  <c r="L59" s="1"/>
  <c r="L68" s="1"/>
  <c r="K37"/>
  <c r="I37"/>
  <c r="P58"/>
  <c r="P52"/>
  <c r="P42"/>
  <c r="P32"/>
  <c r="P24"/>
  <c r="P16"/>
  <c r="N14"/>
  <c r="M14"/>
  <c r="L14"/>
  <c r="H14"/>
  <c r="G14"/>
  <c r="O15"/>
  <c r="O14" s="1"/>
  <c r="N15"/>
  <c r="M15"/>
  <c r="L15"/>
  <c r="K15"/>
  <c r="K14" s="1"/>
  <c r="I15"/>
  <c r="I14" s="1"/>
  <c r="H15"/>
  <c r="G15"/>
  <c r="F15"/>
  <c r="F14" s="1"/>
  <c r="E15" l="1"/>
  <c r="E14" s="1"/>
  <c r="P39"/>
  <c r="P44"/>
  <c r="P51"/>
  <c r="P53"/>
  <c r="O59"/>
  <c r="O68" s="1"/>
  <c r="J15"/>
  <c r="J14" s="1"/>
  <c r="K59"/>
  <c r="K68" s="1"/>
  <c r="P54"/>
  <c r="I59"/>
  <c r="I68" s="1"/>
  <c r="H59"/>
  <c r="H68" s="1"/>
  <c r="F59"/>
  <c r="F68" s="1"/>
  <c r="P48"/>
  <c r="P46"/>
  <c r="J38"/>
  <c r="J37" s="1"/>
  <c r="J59" s="1"/>
  <c r="J68" s="1"/>
  <c r="E38"/>
  <c r="E37" s="1"/>
  <c r="P41"/>
  <c r="P55"/>
  <c r="P57"/>
  <c r="P17"/>
  <c r="P19"/>
  <c r="P21"/>
  <c r="P23"/>
  <c r="P25"/>
  <c r="P27"/>
  <c r="P29"/>
  <c r="P31"/>
  <c r="P33"/>
  <c r="P35"/>
  <c r="P56"/>
  <c r="P15" l="1"/>
  <c r="P37"/>
  <c r="P38"/>
  <c r="E59"/>
  <c r="P14"/>
  <c r="P59" l="1"/>
  <c r="P68" s="1"/>
  <c r="E68"/>
</calcChain>
</file>

<file path=xl/sharedStrings.xml><?xml version="1.0" encoding="utf-8"?>
<sst xmlns="http://schemas.openxmlformats.org/spreadsheetml/2006/main" count="215" uniqueCount="177">
  <si>
    <t>Додаток 3</t>
  </si>
  <si>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</si>
  <si>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</si>
  <si>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</si>
  <si>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</si>
  <si>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</si>
  <si>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</si>
  <si>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</si>
  <si>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</si>
  <si>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</si>
  <si>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</si>
  <si>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</si>
  <si>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</si>
  <si>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</si>
  <si>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</si>
  <si>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</si>
  <si>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</si>
  <si>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</si>
  <si>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</si>
  <si>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</si>
  <si>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</si>
  <si>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</si>
  <si>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</si>
  <si>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</si>
  <si>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</si>
  <si>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</si>
  <si>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</si>
  <si>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</si>
  <si>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</si>
  <si>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</si>
  <si>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</si>
  <si>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</si>
  <si>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</si>
  <si>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</si>
  <si>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</si>
  <si>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</si>
  <si>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</si>
  <si>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</si>
  <si>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</si>
  <si>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</si>
  <si>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</si>
  <si>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</si>
  <si>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</si>
  <si>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</si>
  <si>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</si>
  <si>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</si>
  <si>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</si>
  <si>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</si>
  <si>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</si>
  <si>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</si>
  <si>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</si>
  <si>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</si>
  <si>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</si>
  <si>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</si>
  <si>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</si>
  <si>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</si>
  <si>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</si>
  <si>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</si>
  <si>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</si>
  <si>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</si>
  <si>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</si>
  <si>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</si>
  <si>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</si>
  <si>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</si>
  <si>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</si>
  <si>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</si>
  <si>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</si>
  <si>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</si>
  <si>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</si>
  <si>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</si>
  <si>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</si>
  <si>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</si>
  <si>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</si>
  <si>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</si>
  <si>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</si>
  <si>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</si>
  <si>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</si>
  <si>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</si>
  <si>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</si>
  <si>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</si>
  <si>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</si>
  <si>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</si>
  <si>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</si>
  <si>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</si>
  <si>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</si>
  <si>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</si>
  <si>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</si>
  <si>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</si>
  <si>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</si>
  <si>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</si>
  <si>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</si>
  <si>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</si>
  <si>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</si>
  <si>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</si>
  <si>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</si>
  <si>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</si>
  <si>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</si>
  <si>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</si>
  <si>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</si>
  <si>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</si>
  <si>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</si>
  <si>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</si>
  <si>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</si>
  <si>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</si>
  <si>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</si>
  <si>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</si>
  <si>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</si>
  <si>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</si>
  <si>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</si>
  <si>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</si>
  <si>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</si>
  <si>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</si>
  <si>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</si>
  <si>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</si>
  <si>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</si>
  <si>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</si>
  <si>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</si>
  <si>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</si>
  <si>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</si>
  <si>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</si>
  <si>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</si>
  <si>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</si>
  <si>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</si>
  <si>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</si>
  <si>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</si>
  <si>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</si>
  <si>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</si>
  <si>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</si>
  <si>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</si>
  <si>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</si>
  <si>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</si>
  <si>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</si>
  <si>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</si>
  <si>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</si>
  <si>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</si>
  <si>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</si>
  <si>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</si>
  <si>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</si>
  <si>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</si>
  <si>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</si>
  <si>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</si>
  <si>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</si>
  <si>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</si>
  <si>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</si>
  <si>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</si>
  <si>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</si>
  <si>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</si>
  <si>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</si>
  <si>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</si>
  <si>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</si>
  <si>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</si>
  <si>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</si>
  <si>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</si>
  <si>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</si>
  <si>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</si>
  <si>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</si>
  <si>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</si>
  <si>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</si>
  <si>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</si>
  <si>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</si>
  <si>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</si>
  <si>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</si>
  <si>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</si>
  <si>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</si>
  <si>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</si>
  <si>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</si>
  <si>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</si>
  <si>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</si>
  <si>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__-ї сесії 8-го скликання</t>
  </si>
  <si>
    <t>від 23.02.2024 № ___</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</si>
  <si>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</si>
  <si>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</si>
  <si>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Розпис</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</si>
  <si>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</si>
  <si>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0611061</t>
  </si>
  <si>
    <t>дод 3,1</t>
  </si>
  <si>
    <t>Є.Є.МОЛНАР</t>
  </si>
</sst>
</file>

<file path=xl/styles.xml><?xml version="1.0" encoding="utf-8"?>
<styleSheet xmlns="http://schemas.openxmlformats.org/spreadsheetml/2006/main">
  <numFmts count="1">
    <numFmt numFmtId="164" formatCode="#,##0.00;\-#,##0.00;#,&quot;-&quot;"/>
  </numFmts>
  <fonts count="8">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b/>
      <sz val="12"/>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5" fillId="0" borderId="0"/>
  </cellStyleXfs>
  <cellXfs count="3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5" fillId="0" borderId="0" xfId="1" applyAlignment="1">
      <alignment horizontal="right"/>
    </xf>
    <xf numFmtId="0" fontId="0" fillId="0" borderId="1" xfId="0" applyBorder="1" applyAlignment="1">
      <alignment horizontal="center" vertical="center" wrapText="1"/>
    </xf>
    <xf numFmtId="0" fontId="5" fillId="0" borderId="0" xfId="2" applyFont="1"/>
    <xf numFmtId="0" fontId="0" fillId="0" borderId="0" xfId="0" applyFont="1"/>
    <xf numFmtId="164" fontId="0" fillId="0" borderId="2" xfId="0" applyNumberFormat="1" applyFill="1" applyBorder="1" applyAlignment="1">
      <alignment vertical="center"/>
    </xf>
    <xf numFmtId="0" fontId="0" fillId="0" borderId="1" xfId="0" quotePrefix="1" applyBorder="1" applyAlignment="1">
      <alignment horizontal="center" vertical="center" wrapText="1"/>
    </xf>
    <xf numFmtId="164" fontId="0" fillId="0" borderId="0" xfId="0" applyNumberFormat="1" applyFill="1" applyBorder="1" applyAlignment="1">
      <alignment vertical="center"/>
    </xf>
    <xf numFmtId="4" fontId="0" fillId="0" borderId="0" xfId="0" applyNumberFormat="1"/>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164" fontId="0" fillId="2" borderId="3" xfId="0" applyNumberFormat="1" applyFill="1" applyBorder="1" applyAlignment="1">
      <alignment vertical="center"/>
    </xf>
    <xf numFmtId="0" fontId="0" fillId="0" borderId="0" xfId="0" applyBorder="1"/>
    <xf numFmtId="0" fontId="6" fillId="0" borderId="0" xfId="0" applyFont="1" applyAlignment="1">
      <alignment horizontal="center"/>
    </xf>
    <xf numFmtId="0" fontId="7" fillId="0" borderId="0" xfId="0" applyFont="1" applyAlignment="1">
      <alignment horizontal="center"/>
    </xf>
    <xf numFmtId="0" fontId="7" fillId="0" borderId="0" xfId="0" applyFont="1"/>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68"/>
  <sheetViews>
    <sheetView tabSelected="1" workbookViewId="0">
      <selection activeCell="A5" sqref="A5:XFD6"/>
    </sheetView>
  </sheetViews>
  <sheetFormatPr defaultRowHeight="13.8"/>
  <cols>
    <col min="1" max="3" width="12" customWidth="1"/>
    <col min="4" max="4" width="40.6640625" customWidth="1"/>
    <col min="5" max="16" width="15.6640625" customWidth="1"/>
  </cols>
  <sheetData>
    <row r="1" spans="1:18">
      <c r="P1" s="14" t="s">
        <v>0</v>
      </c>
    </row>
    <row r="2" spans="1:18">
      <c r="P2" s="14" t="s">
        <v>159</v>
      </c>
    </row>
    <row r="3" spans="1:18">
      <c r="P3" s="14" t="s">
        <v>168</v>
      </c>
    </row>
    <row r="4" spans="1:18">
      <c r="P4" s="14" t="s">
        <v>169</v>
      </c>
    </row>
    <row r="5" spans="1:18" s="30" customFormat="1" ht="15.6">
      <c r="A5" s="28" t="s">
        <v>1</v>
      </c>
      <c r="B5" s="29"/>
      <c r="C5" s="29"/>
      <c r="D5" s="29"/>
      <c r="E5" s="29"/>
      <c r="F5" s="29"/>
      <c r="G5" s="29"/>
      <c r="H5" s="29"/>
      <c r="I5" s="29"/>
      <c r="J5" s="29"/>
      <c r="K5" s="29"/>
      <c r="L5" s="29"/>
      <c r="M5" s="29"/>
      <c r="N5" s="29"/>
      <c r="O5" s="29"/>
      <c r="P5" s="29"/>
    </row>
    <row r="6" spans="1:18" s="30" customFormat="1" ht="15.6">
      <c r="A6" s="28" t="s">
        <v>160</v>
      </c>
      <c r="B6" s="29"/>
      <c r="C6" s="29"/>
      <c r="D6" s="29"/>
      <c r="E6" s="29"/>
      <c r="F6" s="29"/>
      <c r="G6" s="29"/>
      <c r="H6" s="29"/>
      <c r="I6" s="29"/>
      <c r="J6" s="29"/>
      <c r="K6" s="29"/>
      <c r="L6" s="29"/>
      <c r="M6" s="29"/>
      <c r="N6" s="29"/>
      <c r="O6" s="29"/>
      <c r="P6" s="29"/>
    </row>
    <row r="7" spans="1:18">
      <c r="A7" s="1" t="s">
        <v>2</v>
      </c>
    </row>
    <row r="8" spans="1:18">
      <c r="A8" t="s">
        <v>3</v>
      </c>
      <c r="P8" s="2" t="s">
        <v>4</v>
      </c>
    </row>
    <row r="9" spans="1:18">
      <c r="A9" s="22" t="s">
        <v>5</v>
      </c>
      <c r="B9" s="22" t="s">
        <v>6</v>
      </c>
      <c r="C9" s="22" t="s">
        <v>7</v>
      </c>
      <c r="D9" s="23" t="s">
        <v>8</v>
      </c>
      <c r="E9" s="23" t="s">
        <v>9</v>
      </c>
      <c r="F9" s="23"/>
      <c r="G9" s="23"/>
      <c r="H9" s="23"/>
      <c r="I9" s="23"/>
      <c r="J9" s="23" t="s">
        <v>16</v>
      </c>
      <c r="K9" s="23"/>
      <c r="L9" s="23"/>
      <c r="M9" s="23"/>
      <c r="N9" s="23"/>
      <c r="O9" s="23"/>
      <c r="P9" s="24" t="s">
        <v>18</v>
      </c>
    </row>
    <row r="10" spans="1:18">
      <c r="A10" s="23"/>
      <c r="B10" s="23"/>
      <c r="C10" s="23"/>
      <c r="D10" s="23"/>
      <c r="E10" s="24" t="s">
        <v>10</v>
      </c>
      <c r="F10" s="23" t="s">
        <v>11</v>
      </c>
      <c r="G10" s="23" t="s">
        <v>12</v>
      </c>
      <c r="H10" s="23"/>
      <c r="I10" s="23" t="s">
        <v>15</v>
      </c>
      <c r="J10" s="24" t="s">
        <v>10</v>
      </c>
      <c r="K10" s="23" t="s">
        <v>17</v>
      </c>
      <c r="L10" s="23" t="s">
        <v>11</v>
      </c>
      <c r="M10" s="23" t="s">
        <v>12</v>
      </c>
      <c r="N10" s="23"/>
      <c r="O10" s="23" t="s">
        <v>15</v>
      </c>
      <c r="P10" s="23"/>
    </row>
    <row r="11" spans="1:18">
      <c r="A11" s="23"/>
      <c r="B11" s="23"/>
      <c r="C11" s="23"/>
      <c r="D11" s="23"/>
      <c r="E11" s="23"/>
      <c r="F11" s="23"/>
      <c r="G11" s="23" t="s">
        <v>13</v>
      </c>
      <c r="H11" s="23" t="s">
        <v>14</v>
      </c>
      <c r="I11" s="23"/>
      <c r="J11" s="23"/>
      <c r="K11" s="23"/>
      <c r="L11" s="23"/>
      <c r="M11" s="23" t="s">
        <v>13</v>
      </c>
      <c r="N11" s="23" t="s">
        <v>14</v>
      </c>
      <c r="O11" s="23"/>
      <c r="P11" s="23"/>
    </row>
    <row r="12" spans="1:18" ht="44.25" customHeight="1">
      <c r="A12" s="23"/>
      <c r="B12" s="23"/>
      <c r="C12" s="23"/>
      <c r="D12" s="23"/>
      <c r="E12" s="23"/>
      <c r="F12" s="23"/>
      <c r="G12" s="23"/>
      <c r="H12" s="23"/>
      <c r="I12" s="23"/>
      <c r="J12" s="23"/>
      <c r="K12" s="23"/>
      <c r="L12" s="23"/>
      <c r="M12" s="23"/>
      <c r="N12" s="23"/>
      <c r="O12" s="23"/>
      <c r="P12" s="23"/>
    </row>
    <row r="13" spans="1:18">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c r="A14" s="5" t="s">
        <v>19</v>
      </c>
      <c r="B14" s="5" t="s">
        <v>20</v>
      </c>
      <c r="C14" s="5" t="s">
        <v>20</v>
      </c>
      <c r="D14" s="13" t="s">
        <v>161</v>
      </c>
      <c r="E14" s="6">
        <f>E15</f>
        <v>44094048</v>
      </c>
      <c r="F14" s="7">
        <f t="shared" ref="F14:O14" si="0">F15</f>
        <v>37678048</v>
      </c>
      <c r="G14" s="7">
        <f t="shared" si="0"/>
        <v>14593995</v>
      </c>
      <c r="H14" s="7">
        <f t="shared" si="0"/>
        <v>2916346</v>
      </c>
      <c r="I14" s="7">
        <f t="shared" si="0"/>
        <v>6416000</v>
      </c>
      <c r="J14" s="6">
        <f t="shared" si="0"/>
        <v>626900</v>
      </c>
      <c r="K14" s="7">
        <f t="shared" si="0"/>
        <v>600000</v>
      </c>
      <c r="L14" s="7">
        <f t="shared" si="0"/>
        <v>26900</v>
      </c>
      <c r="M14" s="7">
        <f t="shared" si="0"/>
        <v>0</v>
      </c>
      <c r="N14" s="7">
        <f t="shared" si="0"/>
        <v>0</v>
      </c>
      <c r="O14" s="7">
        <f t="shared" si="0"/>
        <v>600000</v>
      </c>
      <c r="P14" s="6">
        <f>E14+J14</f>
        <v>44720948</v>
      </c>
      <c r="R14">
        <v>1</v>
      </c>
    </row>
    <row r="15" spans="1:18" ht="27.6">
      <c r="A15" s="5" t="s">
        <v>21</v>
      </c>
      <c r="B15" s="5" t="s">
        <v>20</v>
      </c>
      <c r="C15" s="5" t="s">
        <v>20</v>
      </c>
      <c r="D15" s="13" t="s">
        <v>162</v>
      </c>
      <c r="E15" s="6">
        <f t="shared" ref="E15" si="1">SUM(E16:E36)</f>
        <v>44094048</v>
      </c>
      <c r="F15" s="7">
        <f>SUM(F16:F36)</f>
        <v>37678048</v>
      </c>
      <c r="G15" s="7">
        <f t="shared" ref="G15:O15" si="2">SUM(G16:G36)</f>
        <v>14593995</v>
      </c>
      <c r="H15" s="7">
        <f t="shared" si="2"/>
        <v>2916346</v>
      </c>
      <c r="I15" s="7">
        <f t="shared" si="2"/>
        <v>6416000</v>
      </c>
      <c r="J15" s="6">
        <f t="shared" si="2"/>
        <v>626900</v>
      </c>
      <c r="K15" s="7">
        <f t="shared" si="2"/>
        <v>600000</v>
      </c>
      <c r="L15" s="7">
        <f t="shared" si="2"/>
        <v>26900</v>
      </c>
      <c r="M15" s="7">
        <f t="shared" si="2"/>
        <v>0</v>
      </c>
      <c r="N15" s="7">
        <f t="shared" si="2"/>
        <v>0</v>
      </c>
      <c r="O15" s="7">
        <f t="shared" si="2"/>
        <v>600000</v>
      </c>
      <c r="P15" s="6">
        <f t="shared" ref="P15:P59" si="3">E15+J15</f>
        <v>44720948</v>
      </c>
      <c r="R15">
        <v>1</v>
      </c>
    </row>
    <row r="16" spans="1:18" ht="69">
      <c r="A16" s="3" t="s">
        <v>22</v>
      </c>
      <c r="B16" s="3" t="s">
        <v>23</v>
      </c>
      <c r="C16" s="3" t="s">
        <v>24</v>
      </c>
      <c r="D16" s="8" t="s">
        <v>25</v>
      </c>
      <c r="E16" s="9">
        <f>F16+I16</f>
        <v>16343518</v>
      </c>
      <c r="F16" s="10">
        <f>16298218+45300</f>
        <v>16343518</v>
      </c>
      <c r="G16" s="10">
        <v>11700000</v>
      </c>
      <c r="H16" s="10">
        <v>1062402</v>
      </c>
      <c r="I16" s="10">
        <v>0</v>
      </c>
      <c r="J16" s="9">
        <f>L16+O16</f>
        <v>0</v>
      </c>
      <c r="K16" s="10">
        <f>45300-45300</f>
        <v>0</v>
      </c>
      <c r="L16" s="10">
        <v>0</v>
      </c>
      <c r="M16" s="10">
        <v>0</v>
      </c>
      <c r="N16" s="10">
        <v>0</v>
      </c>
      <c r="O16" s="10">
        <f>45300-45300</f>
        <v>0</v>
      </c>
      <c r="P16" s="26">
        <f t="shared" si="3"/>
        <v>16343518</v>
      </c>
      <c r="Q16" s="27"/>
      <c r="R16" s="20">
        <v>1</v>
      </c>
    </row>
    <row r="17" spans="1:18">
      <c r="A17" s="3" t="s">
        <v>26</v>
      </c>
      <c r="B17" s="3" t="s">
        <v>27</v>
      </c>
      <c r="C17" s="3" t="s">
        <v>28</v>
      </c>
      <c r="D17" s="8" t="s">
        <v>29</v>
      </c>
      <c r="E17" s="9">
        <f t="shared" ref="E17:E36" si="4">F17+I17</f>
        <v>1212935</v>
      </c>
      <c r="F17" s="10">
        <v>1212935</v>
      </c>
      <c r="G17" s="10">
        <v>464023</v>
      </c>
      <c r="H17" s="10">
        <v>24727</v>
      </c>
      <c r="I17" s="10">
        <v>0</v>
      </c>
      <c r="J17" s="9">
        <f t="shared" ref="J17:J36" si="5">L17+O17</f>
        <v>0</v>
      </c>
      <c r="K17" s="10">
        <v>0</v>
      </c>
      <c r="L17" s="10">
        <v>0</v>
      </c>
      <c r="M17" s="10">
        <v>0</v>
      </c>
      <c r="N17" s="10">
        <v>0</v>
      </c>
      <c r="O17" s="10">
        <v>0</v>
      </c>
      <c r="P17" s="9">
        <f t="shared" si="3"/>
        <v>1212935</v>
      </c>
    </row>
    <row r="18" spans="1:18" ht="27.6">
      <c r="A18" s="3" t="s">
        <v>30</v>
      </c>
      <c r="B18" s="3" t="s">
        <v>31</v>
      </c>
      <c r="C18" s="3" t="s">
        <v>32</v>
      </c>
      <c r="D18" s="8" t="s">
        <v>33</v>
      </c>
      <c r="E18" s="9">
        <f t="shared" si="4"/>
        <v>8788309</v>
      </c>
      <c r="F18" s="10">
        <v>8788309</v>
      </c>
      <c r="G18" s="10">
        <v>0</v>
      </c>
      <c r="H18" s="10">
        <v>0</v>
      </c>
      <c r="I18" s="10">
        <v>0</v>
      </c>
      <c r="J18" s="9">
        <f t="shared" si="5"/>
        <v>400000</v>
      </c>
      <c r="K18" s="10">
        <v>400000</v>
      </c>
      <c r="L18" s="10">
        <v>0</v>
      </c>
      <c r="M18" s="10">
        <v>0</v>
      </c>
      <c r="N18" s="10">
        <v>0</v>
      </c>
      <c r="O18" s="10">
        <v>400000</v>
      </c>
      <c r="P18" s="9">
        <f t="shared" si="3"/>
        <v>9188309</v>
      </c>
    </row>
    <row r="19" spans="1:18" ht="41.4">
      <c r="A19" s="3" t="s">
        <v>34</v>
      </c>
      <c r="B19" s="3" t="s">
        <v>35</v>
      </c>
      <c r="C19" s="3" t="s">
        <v>36</v>
      </c>
      <c r="D19" s="8" t="s">
        <v>37</v>
      </c>
      <c r="E19" s="9">
        <f t="shared" si="4"/>
        <v>1756503</v>
      </c>
      <c r="F19" s="10">
        <v>1756503</v>
      </c>
      <c r="G19" s="10">
        <v>0</v>
      </c>
      <c r="H19" s="10">
        <v>0</v>
      </c>
      <c r="I19" s="10">
        <v>0</v>
      </c>
      <c r="J19" s="9">
        <f t="shared" si="5"/>
        <v>0</v>
      </c>
      <c r="K19" s="10">
        <v>0</v>
      </c>
      <c r="L19" s="10">
        <v>0</v>
      </c>
      <c r="M19" s="10">
        <v>0</v>
      </c>
      <c r="N19" s="10">
        <v>0</v>
      </c>
      <c r="O19" s="10">
        <v>0</v>
      </c>
      <c r="P19" s="9">
        <f t="shared" si="3"/>
        <v>1756503</v>
      </c>
    </row>
    <row r="20" spans="1:18" ht="27.6">
      <c r="A20" s="3" t="s">
        <v>38</v>
      </c>
      <c r="B20" s="3" t="s">
        <v>39</v>
      </c>
      <c r="C20" s="3" t="s">
        <v>40</v>
      </c>
      <c r="D20" s="8" t="s">
        <v>41</v>
      </c>
      <c r="E20" s="9">
        <f t="shared" si="4"/>
        <v>536500</v>
      </c>
      <c r="F20" s="10">
        <v>536500</v>
      </c>
      <c r="G20" s="10">
        <v>0</v>
      </c>
      <c r="H20" s="10">
        <v>0</v>
      </c>
      <c r="I20" s="10">
        <v>0</v>
      </c>
      <c r="J20" s="9">
        <f t="shared" si="5"/>
        <v>0</v>
      </c>
      <c r="K20" s="10">
        <v>0</v>
      </c>
      <c r="L20" s="10">
        <v>0</v>
      </c>
      <c r="M20" s="10">
        <v>0</v>
      </c>
      <c r="N20" s="10">
        <v>0</v>
      </c>
      <c r="O20" s="10">
        <v>0</v>
      </c>
      <c r="P20" s="9">
        <f t="shared" si="3"/>
        <v>536500</v>
      </c>
    </row>
    <row r="21" spans="1:18" ht="27.6">
      <c r="A21" s="3" t="s">
        <v>42</v>
      </c>
      <c r="B21" s="3" t="s">
        <v>43</v>
      </c>
      <c r="C21" s="3" t="s">
        <v>44</v>
      </c>
      <c r="D21" s="8" t="s">
        <v>45</v>
      </c>
      <c r="E21" s="9">
        <f t="shared" si="4"/>
        <v>12500</v>
      </c>
      <c r="F21" s="10">
        <v>12500</v>
      </c>
      <c r="G21" s="10">
        <v>0</v>
      </c>
      <c r="H21" s="10">
        <v>0</v>
      </c>
      <c r="I21" s="10">
        <v>0</v>
      </c>
      <c r="J21" s="9">
        <f t="shared" si="5"/>
        <v>0</v>
      </c>
      <c r="K21" s="10">
        <v>0</v>
      </c>
      <c r="L21" s="10">
        <v>0</v>
      </c>
      <c r="M21" s="10">
        <v>0</v>
      </c>
      <c r="N21" s="10">
        <v>0</v>
      </c>
      <c r="O21" s="10">
        <v>0</v>
      </c>
      <c r="P21" s="9">
        <f t="shared" si="3"/>
        <v>12500</v>
      </c>
    </row>
    <row r="22" spans="1:18" ht="41.4">
      <c r="A22" s="3" t="s">
        <v>46</v>
      </c>
      <c r="B22" s="3" t="s">
        <v>47</v>
      </c>
      <c r="C22" s="3" t="s">
        <v>44</v>
      </c>
      <c r="D22" s="8" t="s">
        <v>48</v>
      </c>
      <c r="E22" s="9">
        <f t="shared" si="4"/>
        <v>64000</v>
      </c>
      <c r="F22" s="10">
        <v>64000</v>
      </c>
      <c r="G22" s="10">
        <v>0</v>
      </c>
      <c r="H22" s="10">
        <v>0</v>
      </c>
      <c r="I22" s="10">
        <v>0</v>
      </c>
      <c r="J22" s="9">
        <f t="shared" si="5"/>
        <v>0</v>
      </c>
      <c r="K22" s="10">
        <v>0</v>
      </c>
      <c r="L22" s="10">
        <v>0</v>
      </c>
      <c r="M22" s="10">
        <v>0</v>
      </c>
      <c r="N22" s="10">
        <v>0</v>
      </c>
      <c r="O22" s="10">
        <v>0</v>
      </c>
      <c r="P22" s="9">
        <f t="shared" si="3"/>
        <v>64000</v>
      </c>
    </row>
    <row r="23" spans="1:18" ht="55.2">
      <c r="A23" s="3" t="s">
        <v>49</v>
      </c>
      <c r="B23" s="3" t="s">
        <v>50</v>
      </c>
      <c r="C23" s="3" t="s">
        <v>51</v>
      </c>
      <c r="D23" s="8" t="s">
        <v>52</v>
      </c>
      <c r="E23" s="9">
        <f t="shared" si="4"/>
        <v>3719897</v>
      </c>
      <c r="F23" s="10">
        <v>3719897</v>
      </c>
      <c r="G23" s="10">
        <v>2036996</v>
      </c>
      <c r="H23" s="10">
        <v>130762</v>
      </c>
      <c r="I23" s="10">
        <v>0</v>
      </c>
      <c r="J23" s="9">
        <f t="shared" si="5"/>
        <v>0</v>
      </c>
      <c r="K23" s="10">
        <v>0</v>
      </c>
      <c r="L23" s="10">
        <v>0</v>
      </c>
      <c r="M23" s="10">
        <v>0</v>
      </c>
      <c r="N23" s="10">
        <v>0</v>
      </c>
      <c r="O23" s="10">
        <v>0</v>
      </c>
      <c r="P23" s="9">
        <f t="shared" si="3"/>
        <v>3719897</v>
      </c>
    </row>
    <row r="24" spans="1:18" ht="27.6">
      <c r="A24" s="3" t="s">
        <v>53</v>
      </c>
      <c r="B24" s="3" t="s">
        <v>54</v>
      </c>
      <c r="C24" s="3" t="s">
        <v>55</v>
      </c>
      <c r="D24" s="8" t="s">
        <v>56</v>
      </c>
      <c r="E24" s="9">
        <f t="shared" si="4"/>
        <v>563480</v>
      </c>
      <c r="F24" s="10">
        <v>563480</v>
      </c>
      <c r="G24" s="10">
        <v>392976</v>
      </c>
      <c r="H24" s="10">
        <v>60249</v>
      </c>
      <c r="I24" s="10">
        <v>0</v>
      </c>
      <c r="J24" s="9">
        <f t="shared" si="5"/>
        <v>0</v>
      </c>
      <c r="K24" s="10">
        <v>0</v>
      </c>
      <c r="L24" s="10">
        <v>0</v>
      </c>
      <c r="M24" s="10">
        <v>0</v>
      </c>
      <c r="N24" s="10">
        <v>0</v>
      </c>
      <c r="O24" s="10">
        <v>0</v>
      </c>
      <c r="P24" s="9">
        <f t="shared" si="3"/>
        <v>563480</v>
      </c>
    </row>
    <row r="25" spans="1:18" ht="82.8">
      <c r="A25" s="3" t="s">
        <v>57</v>
      </c>
      <c r="B25" s="3" t="s">
        <v>58</v>
      </c>
      <c r="C25" s="3" t="s">
        <v>55</v>
      </c>
      <c r="D25" s="8" t="s">
        <v>59</v>
      </c>
      <c r="E25" s="9">
        <f t="shared" si="4"/>
        <v>500000</v>
      </c>
      <c r="F25" s="10">
        <v>500000</v>
      </c>
      <c r="G25" s="10">
        <v>0</v>
      </c>
      <c r="H25" s="10">
        <v>0</v>
      </c>
      <c r="I25" s="10">
        <v>0</v>
      </c>
      <c r="J25" s="9">
        <f t="shared" si="5"/>
        <v>0</v>
      </c>
      <c r="K25" s="10">
        <v>0</v>
      </c>
      <c r="L25" s="10">
        <v>0</v>
      </c>
      <c r="M25" s="10">
        <v>0</v>
      </c>
      <c r="N25" s="10">
        <v>0</v>
      </c>
      <c r="O25" s="10">
        <v>0</v>
      </c>
      <c r="P25" s="9">
        <f t="shared" si="3"/>
        <v>500000</v>
      </c>
    </row>
    <row r="26" spans="1:18" ht="27.6">
      <c r="A26" s="3" t="s">
        <v>60</v>
      </c>
      <c r="B26" s="3" t="s">
        <v>61</v>
      </c>
      <c r="C26" s="3" t="s">
        <v>62</v>
      </c>
      <c r="D26" s="8" t="s">
        <v>63</v>
      </c>
      <c r="E26" s="9">
        <f t="shared" si="4"/>
        <v>1050000</v>
      </c>
      <c r="F26" s="10">
        <v>1050000</v>
      </c>
      <c r="G26" s="10">
        <v>0</v>
      </c>
      <c r="H26" s="10">
        <v>0</v>
      </c>
      <c r="I26" s="10">
        <v>0</v>
      </c>
      <c r="J26" s="9">
        <f t="shared" si="5"/>
        <v>0</v>
      </c>
      <c r="K26" s="10">
        <v>0</v>
      </c>
      <c r="L26" s="10">
        <v>0</v>
      </c>
      <c r="M26" s="10">
        <v>0</v>
      </c>
      <c r="N26" s="10">
        <v>0</v>
      </c>
      <c r="O26" s="10">
        <v>0</v>
      </c>
      <c r="P26" s="9">
        <f t="shared" si="3"/>
        <v>1050000</v>
      </c>
    </row>
    <row r="27" spans="1:18" ht="55.2">
      <c r="A27" s="3" t="s">
        <v>64</v>
      </c>
      <c r="B27" s="3" t="s">
        <v>65</v>
      </c>
      <c r="C27" s="3" t="s">
        <v>66</v>
      </c>
      <c r="D27" s="8" t="s">
        <v>67</v>
      </c>
      <c r="E27" s="9">
        <f t="shared" si="4"/>
        <v>5000000</v>
      </c>
      <c r="F27" s="10">
        <v>0</v>
      </c>
      <c r="G27" s="10">
        <v>0</v>
      </c>
      <c r="H27" s="10">
        <v>0</v>
      </c>
      <c r="I27" s="10">
        <v>5000000</v>
      </c>
      <c r="J27" s="9">
        <f t="shared" si="5"/>
        <v>0</v>
      </c>
      <c r="K27" s="10">
        <v>0</v>
      </c>
      <c r="L27" s="10">
        <v>0</v>
      </c>
      <c r="M27" s="10">
        <v>0</v>
      </c>
      <c r="N27" s="10">
        <v>0</v>
      </c>
      <c r="O27" s="10">
        <v>0</v>
      </c>
      <c r="P27" s="9">
        <f t="shared" si="3"/>
        <v>5000000</v>
      </c>
    </row>
    <row r="28" spans="1:18">
      <c r="A28" s="3" t="s">
        <v>68</v>
      </c>
      <c r="B28" s="3" t="s">
        <v>69</v>
      </c>
      <c r="C28" s="3" t="s">
        <v>66</v>
      </c>
      <c r="D28" s="8" t="s">
        <v>70</v>
      </c>
      <c r="E28" s="9">
        <f t="shared" si="4"/>
        <v>2038206</v>
      </c>
      <c r="F28" s="10">
        <v>2038206</v>
      </c>
      <c r="G28" s="10">
        <v>0</v>
      </c>
      <c r="H28" s="10">
        <v>1638206</v>
      </c>
      <c r="I28" s="10">
        <v>0</v>
      </c>
      <c r="J28" s="9">
        <f t="shared" si="5"/>
        <v>0</v>
      </c>
      <c r="K28" s="10">
        <v>0</v>
      </c>
      <c r="L28" s="10">
        <v>0</v>
      </c>
      <c r="M28" s="10">
        <v>0</v>
      </c>
      <c r="N28" s="10">
        <v>0</v>
      </c>
      <c r="O28" s="10">
        <v>0</v>
      </c>
      <c r="P28" s="9">
        <f t="shared" si="3"/>
        <v>2038206</v>
      </c>
    </row>
    <row r="29" spans="1:18" ht="124.2">
      <c r="A29" s="3" t="s">
        <v>71</v>
      </c>
      <c r="B29" s="3" t="s">
        <v>72</v>
      </c>
      <c r="C29" s="3" t="s">
        <v>73</v>
      </c>
      <c r="D29" s="8" t="s">
        <v>74</v>
      </c>
      <c r="E29" s="9">
        <f t="shared" si="4"/>
        <v>1416000</v>
      </c>
      <c r="F29" s="10">
        <v>0</v>
      </c>
      <c r="G29" s="10">
        <v>0</v>
      </c>
      <c r="H29" s="10">
        <v>0</v>
      </c>
      <c r="I29" s="10">
        <f>800000+616000</f>
        <v>1416000</v>
      </c>
      <c r="J29" s="9">
        <f t="shared" si="5"/>
        <v>0</v>
      </c>
      <c r="K29" s="10">
        <v>0</v>
      </c>
      <c r="L29" s="10">
        <v>0</v>
      </c>
      <c r="M29" s="10">
        <v>0</v>
      </c>
      <c r="N29" s="10">
        <v>0</v>
      </c>
      <c r="O29" s="10">
        <v>0</v>
      </c>
      <c r="P29" s="9">
        <f t="shared" si="3"/>
        <v>1416000</v>
      </c>
      <c r="R29" s="18">
        <v>1</v>
      </c>
    </row>
    <row r="30" spans="1:18">
      <c r="A30" s="3" t="s">
        <v>75</v>
      </c>
      <c r="B30" s="3" t="s">
        <v>76</v>
      </c>
      <c r="C30" s="3" t="s">
        <v>77</v>
      </c>
      <c r="D30" s="8" t="s">
        <v>78</v>
      </c>
      <c r="E30" s="9">
        <f t="shared" si="4"/>
        <v>200000</v>
      </c>
      <c r="F30" s="10">
        <v>200000</v>
      </c>
      <c r="G30" s="10">
        <v>0</v>
      </c>
      <c r="H30" s="10">
        <v>0</v>
      </c>
      <c r="I30" s="10">
        <v>0</v>
      </c>
      <c r="J30" s="9">
        <f t="shared" si="5"/>
        <v>0</v>
      </c>
      <c r="K30" s="10">
        <v>0</v>
      </c>
      <c r="L30" s="10">
        <v>0</v>
      </c>
      <c r="M30" s="10">
        <v>0</v>
      </c>
      <c r="N30" s="10">
        <v>0</v>
      </c>
      <c r="O30" s="10">
        <v>0</v>
      </c>
      <c r="P30" s="9">
        <f t="shared" si="3"/>
        <v>200000</v>
      </c>
    </row>
    <row r="31" spans="1:18" ht="27.6">
      <c r="A31" s="3" t="s">
        <v>79</v>
      </c>
      <c r="B31" s="3" t="s">
        <v>80</v>
      </c>
      <c r="C31" s="3" t="s">
        <v>81</v>
      </c>
      <c r="D31" s="8" t="s">
        <v>82</v>
      </c>
      <c r="E31" s="9">
        <f t="shared" si="4"/>
        <v>0</v>
      </c>
      <c r="F31" s="10">
        <v>0</v>
      </c>
      <c r="G31" s="10">
        <v>0</v>
      </c>
      <c r="H31" s="10">
        <v>0</v>
      </c>
      <c r="I31" s="10">
        <v>0</v>
      </c>
      <c r="J31" s="9">
        <f t="shared" si="5"/>
        <v>200000</v>
      </c>
      <c r="K31" s="10">
        <v>200000</v>
      </c>
      <c r="L31" s="10">
        <v>0</v>
      </c>
      <c r="M31" s="10">
        <v>0</v>
      </c>
      <c r="N31" s="10">
        <v>0</v>
      </c>
      <c r="O31" s="10">
        <v>200000</v>
      </c>
      <c r="P31" s="9">
        <f t="shared" si="3"/>
        <v>200000</v>
      </c>
    </row>
    <row r="32" spans="1:18" ht="41.4">
      <c r="A32" s="3" t="s">
        <v>83</v>
      </c>
      <c r="B32" s="3" t="s">
        <v>84</v>
      </c>
      <c r="C32" s="3" t="s">
        <v>85</v>
      </c>
      <c r="D32" s="8" t="s">
        <v>86</v>
      </c>
      <c r="E32" s="9">
        <f t="shared" si="4"/>
        <v>700000</v>
      </c>
      <c r="F32" s="10">
        <v>700000</v>
      </c>
      <c r="G32" s="10">
        <v>0</v>
      </c>
      <c r="H32" s="10">
        <v>0</v>
      </c>
      <c r="I32" s="10">
        <v>0</v>
      </c>
      <c r="J32" s="9">
        <f t="shared" si="5"/>
        <v>0</v>
      </c>
      <c r="K32" s="10">
        <v>0</v>
      </c>
      <c r="L32" s="10">
        <v>0</v>
      </c>
      <c r="M32" s="10">
        <v>0</v>
      </c>
      <c r="N32" s="10">
        <v>0</v>
      </c>
      <c r="O32" s="10">
        <v>0</v>
      </c>
      <c r="P32" s="9">
        <f t="shared" si="3"/>
        <v>700000</v>
      </c>
    </row>
    <row r="33" spans="1:18" ht="27.6">
      <c r="A33" s="3" t="s">
        <v>87</v>
      </c>
      <c r="B33" s="3" t="s">
        <v>88</v>
      </c>
      <c r="C33" s="3" t="s">
        <v>89</v>
      </c>
      <c r="D33" s="8" t="s">
        <v>90</v>
      </c>
      <c r="E33" s="9">
        <f t="shared" si="4"/>
        <v>30000</v>
      </c>
      <c r="F33" s="10">
        <v>30000</v>
      </c>
      <c r="G33" s="10">
        <v>0</v>
      </c>
      <c r="H33" s="10">
        <v>0</v>
      </c>
      <c r="I33" s="10">
        <v>0</v>
      </c>
      <c r="J33" s="9">
        <f t="shared" si="5"/>
        <v>0</v>
      </c>
      <c r="K33" s="10">
        <v>0</v>
      </c>
      <c r="L33" s="10">
        <v>0</v>
      </c>
      <c r="M33" s="10">
        <v>0</v>
      </c>
      <c r="N33" s="10">
        <v>0</v>
      </c>
      <c r="O33" s="10">
        <v>0</v>
      </c>
      <c r="P33" s="9">
        <f t="shared" si="3"/>
        <v>30000</v>
      </c>
    </row>
    <row r="34" spans="1:18" ht="27.6">
      <c r="A34" s="3" t="s">
        <v>91</v>
      </c>
      <c r="B34" s="3" t="s">
        <v>92</v>
      </c>
      <c r="C34" s="3" t="s">
        <v>81</v>
      </c>
      <c r="D34" s="8" t="s">
        <v>93</v>
      </c>
      <c r="E34" s="9">
        <f t="shared" si="4"/>
        <v>21300</v>
      </c>
      <c r="F34" s="10">
        <v>21300</v>
      </c>
      <c r="G34" s="10">
        <v>0</v>
      </c>
      <c r="H34" s="10">
        <v>0</v>
      </c>
      <c r="I34" s="10">
        <v>0</v>
      </c>
      <c r="J34" s="9">
        <f t="shared" si="5"/>
        <v>0</v>
      </c>
      <c r="K34" s="10">
        <v>0</v>
      </c>
      <c r="L34" s="10">
        <v>0</v>
      </c>
      <c r="M34" s="10">
        <v>0</v>
      </c>
      <c r="N34" s="10">
        <v>0</v>
      </c>
      <c r="O34" s="10">
        <v>0</v>
      </c>
      <c r="P34" s="9">
        <f t="shared" si="3"/>
        <v>21300</v>
      </c>
    </row>
    <row r="35" spans="1:18">
      <c r="A35" s="3" t="s">
        <v>94</v>
      </c>
      <c r="B35" s="3" t="s">
        <v>95</v>
      </c>
      <c r="C35" s="3" t="s">
        <v>81</v>
      </c>
      <c r="D35" s="8" t="s">
        <v>96</v>
      </c>
      <c r="E35" s="9">
        <f t="shared" si="4"/>
        <v>140900</v>
      </c>
      <c r="F35" s="10">
        <v>140900</v>
      </c>
      <c r="G35" s="10">
        <v>0</v>
      </c>
      <c r="H35" s="10">
        <v>0</v>
      </c>
      <c r="I35" s="10">
        <v>0</v>
      </c>
      <c r="J35" s="9">
        <f t="shared" si="5"/>
        <v>0</v>
      </c>
      <c r="K35" s="10">
        <v>0</v>
      </c>
      <c r="L35" s="10">
        <v>0</v>
      </c>
      <c r="M35" s="10">
        <v>0</v>
      </c>
      <c r="N35" s="10">
        <v>0</v>
      </c>
      <c r="O35" s="10">
        <v>0</v>
      </c>
      <c r="P35" s="9">
        <f t="shared" si="3"/>
        <v>140900</v>
      </c>
    </row>
    <row r="36" spans="1:18" ht="27.6">
      <c r="A36" s="3" t="s">
        <v>97</v>
      </c>
      <c r="B36" s="3" t="s">
        <v>98</v>
      </c>
      <c r="C36" s="3" t="s">
        <v>99</v>
      </c>
      <c r="D36" s="8" t="s">
        <v>100</v>
      </c>
      <c r="E36" s="9">
        <f t="shared" si="4"/>
        <v>0</v>
      </c>
      <c r="F36" s="10">
        <v>0</v>
      </c>
      <c r="G36" s="10">
        <v>0</v>
      </c>
      <c r="H36" s="10">
        <v>0</v>
      </c>
      <c r="I36" s="10">
        <v>0</v>
      </c>
      <c r="J36" s="9">
        <f t="shared" si="5"/>
        <v>26900</v>
      </c>
      <c r="K36" s="10">
        <v>0</v>
      </c>
      <c r="L36" s="10">
        <v>26900</v>
      </c>
      <c r="M36" s="10">
        <v>0</v>
      </c>
      <c r="N36" s="10">
        <v>0</v>
      </c>
      <c r="O36" s="10">
        <v>0</v>
      </c>
      <c r="P36" s="9">
        <f t="shared" si="3"/>
        <v>26900</v>
      </c>
    </row>
    <row r="37" spans="1:18" ht="41.4">
      <c r="A37" s="5" t="s">
        <v>101</v>
      </c>
      <c r="B37" s="5" t="s">
        <v>20</v>
      </c>
      <c r="C37" s="5" t="s">
        <v>20</v>
      </c>
      <c r="D37" s="13" t="s">
        <v>163</v>
      </c>
      <c r="E37" s="6">
        <f>E38</f>
        <v>200979950.06</v>
      </c>
      <c r="F37" s="7">
        <f t="shared" ref="F37:O37" si="6">F38</f>
        <v>200979950.06</v>
      </c>
      <c r="G37" s="7">
        <f t="shared" si="6"/>
        <v>144163809.44</v>
      </c>
      <c r="H37" s="7">
        <f t="shared" si="6"/>
        <v>18993986.02</v>
      </c>
      <c r="I37" s="7">
        <f t="shared" si="6"/>
        <v>0</v>
      </c>
      <c r="J37" s="6">
        <f t="shared" si="6"/>
        <v>3754800</v>
      </c>
      <c r="K37" s="7">
        <f t="shared" si="6"/>
        <v>754800</v>
      </c>
      <c r="L37" s="7">
        <f t="shared" si="6"/>
        <v>3000000</v>
      </c>
      <c r="M37" s="7">
        <f t="shared" si="6"/>
        <v>245000</v>
      </c>
      <c r="N37" s="7">
        <f t="shared" si="6"/>
        <v>0</v>
      </c>
      <c r="O37" s="7">
        <f t="shared" si="6"/>
        <v>754800</v>
      </c>
      <c r="P37" s="6">
        <f t="shared" si="3"/>
        <v>204734750.06</v>
      </c>
      <c r="R37">
        <v>1</v>
      </c>
    </row>
    <row r="38" spans="1:18" ht="41.4">
      <c r="A38" s="5" t="s">
        <v>102</v>
      </c>
      <c r="B38" s="5" t="s">
        <v>20</v>
      </c>
      <c r="C38" s="5" t="s">
        <v>20</v>
      </c>
      <c r="D38" s="13" t="s">
        <v>164</v>
      </c>
      <c r="E38" s="6">
        <f>SUM(E39:E54)</f>
        <v>200979950.06</v>
      </c>
      <c r="F38" s="7">
        <f t="shared" ref="F38:O38" si="7">SUM(F39:F54)</f>
        <v>200979950.06</v>
      </c>
      <c r="G38" s="7">
        <f t="shared" si="7"/>
        <v>144163809.44</v>
      </c>
      <c r="H38" s="7">
        <f t="shared" si="7"/>
        <v>18993986.02</v>
      </c>
      <c r="I38" s="7">
        <f t="shared" si="7"/>
        <v>0</v>
      </c>
      <c r="J38" s="6">
        <f t="shared" si="7"/>
        <v>3754800</v>
      </c>
      <c r="K38" s="7">
        <f t="shared" si="7"/>
        <v>754800</v>
      </c>
      <c r="L38" s="7">
        <f t="shared" si="7"/>
        <v>3000000</v>
      </c>
      <c r="M38" s="7">
        <f t="shared" si="7"/>
        <v>245000</v>
      </c>
      <c r="N38" s="7">
        <f t="shared" si="7"/>
        <v>0</v>
      </c>
      <c r="O38" s="7">
        <f t="shared" si="7"/>
        <v>754800</v>
      </c>
      <c r="P38" s="6">
        <f t="shared" si="3"/>
        <v>204734750.06</v>
      </c>
      <c r="R38">
        <v>1</v>
      </c>
    </row>
    <row r="39" spans="1:18" ht="41.4">
      <c r="A39" s="3" t="s">
        <v>103</v>
      </c>
      <c r="B39" s="3" t="s">
        <v>104</v>
      </c>
      <c r="C39" s="3" t="s">
        <v>24</v>
      </c>
      <c r="D39" s="8" t="s">
        <v>105</v>
      </c>
      <c r="E39" s="9">
        <f t="shared" ref="E39:E54" si="8">F39+I39</f>
        <v>1025334</v>
      </c>
      <c r="F39" s="10">
        <v>1025334</v>
      </c>
      <c r="G39" s="10">
        <v>829782</v>
      </c>
      <c r="H39" s="10">
        <v>0</v>
      </c>
      <c r="I39" s="10">
        <v>0</v>
      </c>
      <c r="J39" s="9">
        <f t="shared" ref="J39:J54" si="9">L39+O39</f>
        <v>0</v>
      </c>
      <c r="K39" s="10">
        <v>0</v>
      </c>
      <c r="L39" s="10">
        <v>0</v>
      </c>
      <c r="M39" s="10">
        <v>0</v>
      </c>
      <c r="N39" s="10">
        <v>0</v>
      </c>
      <c r="O39" s="10">
        <v>0</v>
      </c>
      <c r="P39" s="9">
        <f t="shared" si="3"/>
        <v>1025334</v>
      </c>
    </row>
    <row r="40" spans="1:18">
      <c r="A40" s="3" t="s">
        <v>106</v>
      </c>
      <c r="B40" s="3" t="s">
        <v>55</v>
      </c>
      <c r="C40" s="3" t="s">
        <v>107</v>
      </c>
      <c r="D40" s="8" t="s">
        <v>108</v>
      </c>
      <c r="E40" s="9">
        <f t="shared" si="8"/>
        <v>36468168.020000003</v>
      </c>
      <c r="F40" s="10">
        <f>35232351+1061992.03+159298.74+3692.18+8944.01+1890.06</f>
        <v>36468168.020000003</v>
      </c>
      <c r="G40" s="10">
        <v>21717655</v>
      </c>
      <c r="H40" s="10">
        <f>6420812+1061992.03+159298.74+3692.18+8944.01+1890.06</f>
        <v>7656629.0199999996</v>
      </c>
      <c r="I40" s="10">
        <v>0</v>
      </c>
      <c r="J40" s="9">
        <f t="shared" si="9"/>
        <v>1835000</v>
      </c>
      <c r="K40" s="10">
        <v>635000</v>
      </c>
      <c r="L40" s="10">
        <v>1200000</v>
      </c>
      <c r="M40" s="10">
        <v>0</v>
      </c>
      <c r="N40" s="10">
        <v>0</v>
      </c>
      <c r="O40" s="10">
        <v>635000</v>
      </c>
      <c r="P40" s="26">
        <f t="shared" si="3"/>
        <v>38303168.020000003</v>
      </c>
      <c r="Q40" s="27"/>
      <c r="R40" s="20">
        <v>1</v>
      </c>
    </row>
    <row r="41" spans="1:18" ht="41.4">
      <c r="A41" s="3" t="s">
        <v>109</v>
      </c>
      <c r="B41" s="3" t="s">
        <v>110</v>
      </c>
      <c r="C41" s="3" t="s">
        <v>111</v>
      </c>
      <c r="D41" s="8" t="s">
        <v>112</v>
      </c>
      <c r="E41" s="9">
        <f t="shared" si="8"/>
        <v>27606432</v>
      </c>
      <c r="F41" s="10">
        <f>27001186+85046+300000+220200</f>
        <v>27606432</v>
      </c>
      <c r="G41" s="10">
        <v>13782612</v>
      </c>
      <c r="H41" s="10">
        <f>8903399+300000</f>
        <v>9203399</v>
      </c>
      <c r="I41" s="10">
        <v>0</v>
      </c>
      <c r="J41" s="9">
        <f t="shared" si="9"/>
        <v>1619800</v>
      </c>
      <c r="K41" s="10">
        <f>340000-220200</f>
        <v>119800</v>
      </c>
      <c r="L41" s="10">
        <v>1500000</v>
      </c>
      <c r="M41" s="10">
        <v>0</v>
      </c>
      <c r="N41" s="10">
        <v>0</v>
      </c>
      <c r="O41" s="10">
        <f>340000-220200</f>
        <v>119800</v>
      </c>
      <c r="P41" s="26">
        <f t="shared" si="3"/>
        <v>29226232</v>
      </c>
      <c r="Q41" s="27"/>
      <c r="R41" s="20">
        <v>1</v>
      </c>
    </row>
    <row r="42" spans="1:18" ht="41.4">
      <c r="A42" s="3" t="s">
        <v>113</v>
      </c>
      <c r="B42" s="3" t="s">
        <v>114</v>
      </c>
      <c r="C42" s="3" t="s">
        <v>111</v>
      </c>
      <c r="D42" s="8" t="s">
        <v>115</v>
      </c>
      <c r="E42" s="9">
        <f t="shared" si="8"/>
        <v>108390100</v>
      </c>
      <c r="F42" s="10">
        <v>108390100</v>
      </c>
      <c r="G42" s="10">
        <v>88844345</v>
      </c>
      <c r="H42" s="10">
        <v>0</v>
      </c>
      <c r="I42" s="10">
        <v>0</v>
      </c>
      <c r="J42" s="9">
        <f t="shared" si="9"/>
        <v>0</v>
      </c>
      <c r="K42" s="10">
        <v>0</v>
      </c>
      <c r="L42" s="10">
        <v>0</v>
      </c>
      <c r="M42" s="10">
        <v>0</v>
      </c>
      <c r="N42" s="10">
        <v>0</v>
      </c>
      <c r="O42" s="10">
        <v>0</v>
      </c>
      <c r="P42" s="9">
        <f t="shared" si="3"/>
        <v>108390100</v>
      </c>
    </row>
    <row r="43" spans="1:18" ht="138">
      <c r="A43" s="19" t="s">
        <v>174</v>
      </c>
      <c r="B43" s="15">
        <v>1061</v>
      </c>
      <c r="C43" s="19" t="s">
        <v>111</v>
      </c>
      <c r="D43" s="8" t="s">
        <v>173</v>
      </c>
      <c r="E43" s="9">
        <f t="shared" ref="E43" si="10">F43+I43</f>
        <v>817731.44</v>
      </c>
      <c r="F43" s="10">
        <v>817731.44</v>
      </c>
      <c r="G43" s="10">
        <v>637731.43999999994</v>
      </c>
      <c r="H43" s="10"/>
      <c r="I43" s="10">
        <v>0</v>
      </c>
      <c r="J43" s="9">
        <f t="shared" ref="J43" si="11">L43+O43</f>
        <v>0</v>
      </c>
      <c r="K43" s="10">
        <v>0</v>
      </c>
      <c r="L43" s="10">
        <v>0</v>
      </c>
      <c r="M43" s="10">
        <v>0</v>
      </c>
      <c r="N43" s="10">
        <v>0</v>
      </c>
      <c r="O43" s="10">
        <v>0</v>
      </c>
      <c r="P43" s="26">
        <f t="shared" ref="P43" si="12">E43+J43</f>
        <v>817731.44</v>
      </c>
      <c r="Q43" s="27"/>
      <c r="R43" s="20">
        <v>1</v>
      </c>
    </row>
    <row r="44" spans="1:18" ht="41.4">
      <c r="A44" s="3" t="s">
        <v>116</v>
      </c>
      <c r="B44" s="3" t="s">
        <v>44</v>
      </c>
      <c r="C44" s="3" t="s">
        <v>117</v>
      </c>
      <c r="D44" s="8" t="s">
        <v>118</v>
      </c>
      <c r="E44" s="9">
        <f t="shared" si="8"/>
        <v>4157328</v>
      </c>
      <c r="F44" s="10">
        <f>4126274+31054</f>
        <v>4157328</v>
      </c>
      <c r="G44" s="10">
        <v>3161911</v>
      </c>
      <c r="H44" s="10">
        <v>243743</v>
      </c>
      <c r="I44" s="10">
        <v>0</v>
      </c>
      <c r="J44" s="9">
        <f t="shared" si="9"/>
        <v>0</v>
      </c>
      <c r="K44" s="10">
        <v>0</v>
      </c>
      <c r="L44" s="10">
        <v>0</v>
      </c>
      <c r="M44" s="10">
        <v>0</v>
      </c>
      <c r="N44" s="10">
        <v>0</v>
      </c>
      <c r="O44" s="10">
        <v>0</v>
      </c>
      <c r="P44" s="26">
        <f t="shared" si="3"/>
        <v>4157328</v>
      </c>
      <c r="Q44" s="27"/>
      <c r="R44" s="20">
        <v>1</v>
      </c>
    </row>
    <row r="45" spans="1:18" ht="27.6">
      <c r="A45" s="3" t="s">
        <v>119</v>
      </c>
      <c r="B45" s="3" t="s">
        <v>120</v>
      </c>
      <c r="C45" s="3" t="s">
        <v>117</v>
      </c>
      <c r="D45" s="8" t="s">
        <v>121</v>
      </c>
      <c r="E45" s="9">
        <f t="shared" si="8"/>
        <v>5095374</v>
      </c>
      <c r="F45" s="10">
        <f>5032344+63030</f>
        <v>5095374</v>
      </c>
      <c r="G45" s="10">
        <v>3895702</v>
      </c>
      <c r="H45" s="10">
        <v>253387</v>
      </c>
      <c r="I45" s="10">
        <v>0</v>
      </c>
      <c r="J45" s="9">
        <f t="shared" si="9"/>
        <v>300000</v>
      </c>
      <c r="K45" s="10">
        <v>0</v>
      </c>
      <c r="L45" s="10">
        <v>300000</v>
      </c>
      <c r="M45" s="10">
        <v>245000</v>
      </c>
      <c r="N45" s="10">
        <v>0</v>
      </c>
      <c r="O45" s="10">
        <v>0</v>
      </c>
      <c r="P45" s="26">
        <f t="shared" si="3"/>
        <v>5395374</v>
      </c>
      <c r="Q45" s="27"/>
      <c r="R45" s="20">
        <v>1</v>
      </c>
    </row>
    <row r="46" spans="1:18" ht="27.6">
      <c r="A46" s="3" t="s">
        <v>122</v>
      </c>
      <c r="B46" s="3" t="s">
        <v>123</v>
      </c>
      <c r="C46" s="3" t="s">
        <v>124</v>
      </c>
      <c r="D46" s="8" t="s">
        <v>125</v>
      </c>
      <c r="E46" s="9">
        <f t="shared" si="8"/>
        <v>2907724</v>
      </c>
      <c r="F46" s="10">
        <f>2857724+50000</f>
        <v>2907724</v>
      </c>
      <c r="G46" s="10">
        <v>2159857</v>
      </c>
      <c r="H46" s="10">
        <f>142698+50000</f>
        <v>192698</v>
      </c>
      <c r="I46" s="10">
        <v>0</v>
      </c>
      <c r="J46" s="9">
        <f t="shared" si="9"/>
        <v>0</v>
      </c>
      <c r="K46" s="10">
        <v>0</v>
      </c>
      <c r="L46" s="10">
        <v>0</v>
      </c>
      <c r="M46" s="10">
        <v>0</v>
      </c>
      <c r="N46" s="10">
        <v>0</v>
      </c>
      <c r="O46" s="10">
        <v>0</v>
      </c>
      <c r="P46" s="26">
        <f t="shared" si="3"/>
        <v>2907724</v>
      </c>
      <c r="Q46" s="27"/>
      <c r="R46" s="20">
        <v>1</v>
      </c>
    </row>
    <row r="47" spans="1:18">
      <c r="A47" s="3" t="s">
        <v>126</v>
      </c>
      <c r="B47" s="3" t="s">
        <v>127</v>
      </c>
      <c r="C47" s="3" t="s">
        <v>124</v>
      </c>
      <c r="D47" s="8" t="s">
        <v>128</v>
      </c>
      <c r="E47" s="9">
        <f t="shared" si="8"/>
        <v>1587000</v>
      </c>
      <c r="F47" s="10">
        <v>1587000</v>
      </c>
      <c r="G47" s="10">
        <v>0</v>
      </c>
      <c r="H47" s="10">
        <v>0</v>
      </c>
      <c r="I47" s="10">
        <v>0</v>
      </c>
      <c r="J47" s="9">
        <f t="shared" si="9"/>
        <v>0</v>
      </c>
      <c r="K47" s="10">
        <v>0</v>
      </c>
      <c r="L47" s="10">
        <v>0</v>
      </c>
      <c r="M47" s="10">
        <v>0</v>
      </c>
      <c r="N47" s="10">
        <v>0</v>
      </c>
      <c r="O47" s="10">
        <v>0</v>
      </c>
      <c r="P47" s="26">
        <f t="shared" si="3"/>
        <v>1587000</v>
      </c>
      <c r="Q47" s="27"/>
      <c r="R47" s="27"/>
    </row>
    <row r="48" spans="1:18" ht="27.6">
      <c r="A48" s="3" t="s">
        <v>129</v>
      </c>
      <c r="B48" s="3" t="s">
        <v>130</v>
      </c>
      <c r="C48" s="3" t="s">
        <v>124</v>
      </c>
      <c r="D48" s="8" t="s">
        <v>131</v>
      </c>
      <c r="E48" s="9">
        <f t="shared" si="8"/>
        <v>291460</v>
      </c>
      <c r="F48" s="10">
        <f>276460+15000</f>
        <v>291460</v>
      </c>
      <c r="G48" s="10">
        <v>126229</v>
      </c>
      <c r="H48" s="10">
        <f>61461+15000</f>
        <v>76461</v>
      </c>
      <c r="I48" s="10">
        <v>0</v>
      </c>
      <c r="J48" s="9">
        <f t="shared" si="9"/>
        <v>0</v>
      </c>
      <c r="K48" s="10">
        <v>0</v>
      </c>
      <c r="L48" s="10">
        <v>0</v>
      </c>
      <c r="M48" s="10">
        <v>0</v>
      </c>
      <c r="N48" s="10">
        <v>0</v>
      </c>
      <c r="O48" s="10">
        <v>0</v>
      </c>
      <c r="P48" s="26">
        <f t="shared" si="3"/>
        <v>291460</v>
      </c>
      <c r="Q48" s="27"/>
      <c r="R48" s="20">
        <v>1</v>
      </c>
    </row>
    <row r="49" spans="1:18" ht="27.6">
      <c r="A49" s="3" t="s">
        <v>132</v>
      </c>
      <c r="B49" s="3" t="s">
        <v>133</v>
      </c>
      <c r="C49" s="3" t="s">
        <v>124</v>
      </c>
      <c r="D49" s="8" t="s">
        <v>134</v>
      </c>
      <c r="E49" s="9">
        <f t="shared" si="8"/>
        <v>2212900</v>
      </c>
      <c r="F49" s="10">
        <v>2212900</v>
      </c>
      <c r="G49" s="10">
        <v>1836432</v>
      </c>
      <c r="H49" s="10">
        <v>0</v>
      </c>
      <c r="I49" s="10">
        <v>0</v>
      </c>
      <c r="J49" s="9">
        <f t="shared" si="9"/>
        <v>0</v>
      </c>
      <c r="K49" s="10">
        <v>0</v>
      </c>
      <c r="L49" s="10">
        <v>0</v>
      </c>
      <c r="M49" s="10">
        <v>0</v>
      </c>
      <c r="N49" s="10">
        <v>0</v>
      </c>
      <c r="O49" s="10">
        <v>0</v>
      </c>
      <c r="P49" s="26">
        <f t="shared" si="3"/>
        <v>2212900</v>
      </c>
      <c r="Q49" s="27"/>
      <c r="R49" s="27"/>
    </row>
    <row r="50" spans="1:18" ht="69">
      <c r="A50" s="19" t="s">
        <v>170</v>
      </c>
      <c r="B50" s="15">
        <v>1210</v>
      </c>
      <c r="C50" s="15" t="s">
        <v>124</v>
      </c>
      <c r="D50" s="8" t="s">
        <v>171</v>
      </c>
      <c r="E50" s="9">
        <f t="shared" ref="E50" si="13">F50+I50</f>
        <v>155668.6</v>
      </c>
      <c r="F50" s="10">
        <v>155668.6</v>
      </c>
      <c r="G50" s="10">
        <v>121421</v>
      </c>
      <c r="H50" s="10"/>
      <c r="I50" s="10">
        <v>0</v>
      </c>
      <c r="J50" s="9">
        <f t="shared" ref="J50" si="14">L50+O50</f>
        <v>0</v>
      </c>
      <c r="K50" s="10">
        <v>0</v>
      </c>
      <c r="L50" s="10">
        <v>0</v>
      </c>
      <c r="M50" s="10">
        <v>0</v>
      </c>
      <c r="N50" s="10">
        <v>0</v>
      </c>
      <c r="O50" s="10">
        <v>0</v>
      </c>
      <c r="P50" s="26">
        <f t="shared" ref="P50" si="15">E50+J50</f>
        <v>155668.6</v>
      </c>
      <c r="Q50" s="27"/>
      <c r="R50" s="20">
        <v>1</v>
      </c>
    </row>
    <row r="51" spans="1:18">
      <c r="A51" s="3" t="s">
        <v>135</v>
      </c>
      <c r="B51" s="3" t="s">
        <v>136</v>
      </c>
      <c r="C51" s="3" t="s">
        <v>137</v>
      </c>
      <c r="D51" s="8" t="s">
        <v>138</v>
      </c>
      <c r="E51" s="9">
        <f t="shared" si="8"/>
        <v>3405397</v>
      </c>
      <c r="F51" s="10">
        <f>3389497+15900</f>
        <v>3405397</v>
      </c>
      <c r="G51" s="10">
        <v>2457165</v>
      </c>
      <c r="H51" s="10">
        <v>369756</v>
      </c>
      <c r="I51" s="10">
        <v>0</v>
      </c>
      <c r="J51" s="9">
        <f t="shared" si="9"/>
        <v>0</v>
      </c>
      <c r="K51" s="10">
        <v>0</v>
      </c>
      <c r="L51" s="10">
        <v>0</v>
      </c>
      <c r="M51" s="10">
        <v>0</v>
      </c>
      <c r="N51" s="10">
        <v>0</v>
      </c>
      <c r="O51" s="10">
        <v>0</v>
      </c>
      <c r="P51" s="26">
        <f t="shared" si="3"/>
        <v>3405397</v>
      </c>
      <c r="Q51" s="27"/>
      <c r="R51" s="20">
        <v>1</v>
      </c>
    </row>
    <row r="52" spans="1:18" ht="41.4">
      <c r="A52" s="3" t="s">
        <v>139</v>
      </c>
      <c r="B52" s="3" t="s">
        <v>140</v>
      </c>
      <c r="C52" s="3" t="s">
        <v>141</v>
      </c>
      <c r="D52" s="8" t="s">
        <v>142</v>
      </c>
      <c r="E52" s="9">
        <f t="shared" si="8"/>
        <v>4376085</v>
      </c>
      <c r="F52" s="10">
        <v>4376085</v>
      </c>
      <c r="G52" s="10">
        <v>2828765</v>
      </c>
      <c r="H52" s="10">
        <v>874992</v>
      </c>
      <c r="I52" s="10">
        <v>0</v>
      </c>
      <c r="J52" s="9">
        <f t="shared" si="9"/>
        <v>0</v>
      </c>
      <c r="K52" s="10">
        <v>0</v>
      </c>
      <c r="L52" s="10">
        <v>0</v>
      </c>
      <c r="M52" s="10">
        <v>0</v>
      </c>
      <c r="N52" s="10">
        <v>0</v>
      </c>
      <c r="O52" s="10">
        <v>0</v>
      </c>
      <c r="P52" s="26">
        <f t="shared" si="3"/>
        <v>4376085</v>
      </c>
      <c r="Q52" s="27"/>
      <c r="R52" s="27"/>
    </row>
    <row r="53" spans="1:18">
      <c r="A53" s="3" t="s">
        <v>143</v>
      </c>
      <c r="B53" s="3" t="s">
        <v>144</v>
      </c>
      <c r="C53" s="3" t="s">
        <v>145</v>
      </c>
      <c r="D53" s="8" t="s">
        <v>146</v>
      </c>
      <c r="E53" s="9">
        <f t="shared" si="8"/>
        <v>150000</v>
      </c>
      <c r="F53" s="10">
        <v>150000</v>
      </c>
      <c r="G53" s="10">
        <v>0</v>
      </c>
      <c r="H53" s="10">
        <v>0</v>
      </c>
      <c r="I53" s="10">
        <v>0</v>
      </c>
      <c r="J53" s="9">
        <f t="shared" si="9"/>
        <v>0</v>
      </c>
      <c r="K53" s="10">
        <v>0</v>
      </c>
      <c r="L53" s="10">
        <v>0</v>
      </c>
      <c r="M53" s="10">
        <v>0</v>
      </c>
      <c r="N53" s="10">
        <v>0</v>
      </c>
      <c r="O53" s="10">
        <v>0</v>
      </c>
      <c r="P53" s="26">
        <f t="shared" si="3"/>
        <v>150000</v>
      </c>
      <c r="Q53" s="27"/>
      <c r="R53" s="27"/>
    </row>
    <row r="54" spans="1:18" ht="27.6">
      <c r="A54" s="3" t="s">
        <v>147</v>
      </c>
      <c r="B54" s="3" t="s">
        <v>148</v>
      </c>
      <c r="C54" s="3" t="s">
        <v>149</v>
      </c>
      <c r="D54" s="8" t="s">
        <v>150</v>
      </c>
      <c r="E54" s="9">
        <f t="shared" si="8"/>
        <v>2333248</v>
      </c>
      <c r="F54" s="10">
        <f>2310248+23000</f>
        <v>2333248</v>
      </c>
      <c r="G54" s="10">
        <v>1764202</v>
      </c>
      <c r="H54" s="10">
        <v>122921</v>
      </c>
      <c r="I54" s="10">
        <v>0</v>
      </c>
      <c r="J54" s="9">
        <f t="shared" si="9"/>
        <v>0</v>
      </c>
      <c r="K54" s="10">
        <f>23000-23000</f>
        <v>0</v>
      </c>
      <c r="L54" s="10">
        <v>0</v>
      </c>
      <c r="M54" s="10">
        <v>0</v>
      </c>
      <c r="N54" s="10">
        <v>0</v>
      </c>
      <c r="O54" s="10">
        <f>23000-23000</f>
        <v>0</v>
      </c>
      <c r="P54" s="26">
        <f t="shared" si="3"/>
        <v>2333248</v>
      </c>
      <c r="Q54" s="27"/>
      <c r="R54" s="20">
        <v>1</v>
      </c>
    </row>
    <row r="55" spans="1:18" ht="27.6">
      <c r="A55" s="5" t="s">
        <v>151</v>
      </c>
      <c r="B55" s="5" t="s">
        <v>20</v>
      </c>
      <c r="C55" s="5" t="s">
        <v>20</v>
      </c>
      <c r="D55" s="13" t="s">
        <v>165</v>
      </c>
      <c r="E55" s="6">
        <f>E56</f>
        <v>1444265</v>
      </c>
      <c r="F55" s="7">
        <f t="shared" ref="F55:O55" si="16">F56</f>
        <v>1170249</v>
      </c>
      <c r="G55" s="7">
        <f t="shared" si="16"/>
        <v>823500</v>
      </c>
      <c r="H55" s="7">
        <f t="shared" si="16"/>
        <v>38979</v>
      </c>
      <c r="I55" s="7">
        <f t="shared" si="16"/>
        <v>0</v>
      </c>
      <c r="J55" s="6">
        <f t="shared" si="16"/>
        <v>0</v>
      </c>
      <c r="K55" s="7">
        <f t="shared" si="16"/>
        <v>0</v>
      </c>
      <c r="L55" s="7">
        <f t="shared" si="16"/>
        <v>0</v>
      </c>
      <c r="M55" s="7">
        <f t="shared" si="16"/>
        <v>0</v>
      </c>
      <c r="N55" s="7">
        <f t="shared" si="16"/>
        <v>0</v>
      </c>
      <c r="O55" s="7">
        <f t="shared" si="16"/>
        <v>0</v>
      </c>
      <c r="P55" s="6">
        <f t="shared" si="3"/>
        <v>1444265</v>
      </c>
      <c r="R55">
        <v>1</v>
      </c>
    </row>
    <row r="56" spans="1:18" ht="27.6">
      <c r="A56" s="5" t="s">
        <v>152</v>
      </c>
      <c r="B56" s="5" t="s">
        <v>20</v>
      </c>
      <c r="C56" s="5" t="s">
        <v>20</v>
      </c>
      <c r="D56" s="13" t="s">
        <v>166</v>
      </c>
      <c r="E56" s="6">
        <f>SUM(E57:E58)</f>
        <v>1444265</v>
      </c>
      <c r="F56" s="7">
        <f t="shared" ref="F56:O56" si="17">SUM(F57:F58)</f>
        <v>1170249</v>
      </c>
      <c r="G56" s="7">
        <f t="shared" si="17"/>
        <v>823500</v>
      </c>
      <c r="H56" s="7">
        <f t="shared" si="17"/>
        <v>38979</v>
      </c>
      <c r="I56" s="7">
        <f t="shared" si="17"/>
        <v>0</v>
      </c>
      <c r="J56" s="6">
        <f t="shared" si="17"/>
        <v>0</v>
      </c>
      <c r="K56" s="7">
        <f t="shared" si="17"/>
        <v>0</v>
      </c>
      <c r="L56" s="7">
        <f t="shared" si="17"/>
        <v>0</v>
      </c>
      <c r="M56" s="7">
        <f t="shared" si="17"/>
        <v>0</v>
      </c>
      <c r="N56" s="7">
        <f t="shared" si="17"/>
        <v>0</v>
      </c>
      <c r="O56" s="7">
        <f t="shared" si="17"/>
        <v>0</v>
      </c>
      <c r="P56" s="6">
        <f t="shared" si="3"/>
        <v>1444265</v>
      </c>
      <c r="R56">
        <v>1</v>
      </c>
    </row>
    <row r="57" spans="1:18" ht="41.4">
      <c r="A57" s="3" t="s">
        <v>153</v>
      </c>
      <c r="B57" s="3" t="s">
        <v>104</v>
      </c>
      <c r="C57" s="3" t="s">
        <v>24</v>
      </c>
      <c r="D57" s="8" t="s">
        <v>105</v>
      </c>
      <c r="E57" s="9">
        <f t="shared" ref="E57" si="18">F57+I57</f>
        <v>1170249</v>
      </c>
      <c r="F57" s="10">
        <f>1165249+5000</f>
        <v>1170249</v>
      </c>
      <c r="G57" s="10">
        <v>823500</v>
      </c>
      <c r="H57" s="10">
        <f>33979+5000</f>
        <v>38979</v>
      </c>
      <c r="I57" s="10">
        <v>0</v>
      </c>
      <c r="J57" s="9">
        <f t="shared" ref="J57:J58" si="19">L57+O57</f>
        <v>0</v>
      </c>
      <c r="K57" s="10">
        <v>0</v>
      </c>
      <c r="L57" s="10">
        <v>0</v>
      </c>
      <c r="M57" s="10">
        <v>0</v>
      </c>
      <c r="N57" s="10">
        <v>0</v>
      </c>
      <c r="O57" s="10">
        <v>0</v>
      </c>
      <c r="P57" s="26">
        <f t="shared" si="3"/>
        <v>1170249</v>
      </c>
      <c r="Q57" s="27"/>
      <c r="R57" s="20">
        <v>1</v>
      </c>
    </row>
    <row r="58" spans="1:18">
      <c r="A58" s="3" t="s">
        <v>154</v>
      </c>
      <c r="B58" s="3" t="s">
        <v>155</v>
      </c>
      <c r="C58" s="3" t="s">
        <v>28</v>
      </c>
      <c r="D58" s="8" t="s">
        <v>156</v>
      </c>
      <c r="E58" s="9">
        <f>1000000-725984</f>
        <v>274016</v>
      </c>
      <c r="F58" s="10">
        <v>0</v>
      </c>
      <c r="G58" s="10">
        <v>0</v>
      </c>
      <c r="H58" s="10">
        <v>0</v>
      </c>
      <c r="I58" s="10">
        <v>0</v>
      </c>
      <c r="J58" s="9">
        <f t="shared" si="19"/>
        <v>0</v>
      </c>
      <c r="K58" s="10">
        <v>0</v>
      </c>
      <c r="L58" s="10">
        <v>0</v>
      </c>
      <c r="M58" s="10">
        <v>0</v>
      </c>
      <c r="N58" s="10">
        <v>0</v>
      </c>
      <c r="O58" s="10">
        <v>0</v>
      </c>
      <c r="P58" s="26">
        <f t="shared" si="3"/>
        <v>274016</v>
      </c>
      <c r="Q58" s="27"/>
      <c r="R58" s="20">
        <v>1</v>
      </c>
    </row>
    <row r="59" spans="1:18">
      <c r="A59" s="11" t="s">
        <v>158</v>
      </c>
      <c r="B59" s="11" t="s">
        <v>158</v>
      </c>
      <c r="C59" s="11" t="s">
        <v>158</v>
      </c>
      <c r="D59" s="12" t="s">
        <v>157</v>
      </c>
      <c r="E59" s="6">
        <f>E14+E37+E55</f>
        <v>246518263.06</v>
      </c>
      <c r="F59" s="6">
        <f t="shared" ref="F59:O59" si="20">F14+F37+F55</f>
        <v>239828247.06</v>
      </c>
      <c r="G59" s="6">
        <f t="shared" si="20"/>
        <v>159581304.44</v>
      </c>
      <c r="H59" s="6">
        <f t="shared" si="20"/>
        <v>21949311.02</v>
      </c>
      <c r="I59" s="6">
        <f t="shared" si="20"/>
        <v>6416000</v>
      </c>
      <c r="J59" s="6">
        <f t="shared" si="20"/>
        <v>4381700</v>
      </c>
      <c r="K59" s="6">
        <f t="shared" si="20"/>
        <v>1354800</v>
      </c>
      <c r="L59" s="6">
        <f t="shared" si="20"/>
        <v>3026900</v>
      </c>
      <c r="M59" s="6">
        <f t="shared" si="20"/>
        <v>245000</v>
      </c>
      <c r="N59" s="6">
        <f t="shared" si="20"/>
        <v>0</v>
      </c>
      <c r="O59" s="6">
        <f t="shared" si="20"/>
        <v>1354800</v>
      </c>
      <c r="P59" s="6">
        <f t="shared" si="3"/>
        <v>250899963.06</v>
      </c>
      <c r="R59">
        <v>1</v>
      </c>
    </row>
    <row r="61" spans="1:18">
      <c r="A61" s="25"/>
      <c r="B61" s="25"/>
      <c r="C61" s="25"/>
      <c r="D61" s="25"/>
      <c r="E61" s="25"/>
      <c r="F61" s="25"/>
      <c r="G61" s="25"/>
      <c r="H61" s="25"/>
      <c r="I61" s="25"/>
      <c r="J61" s="25"/>
      <c r="K61" s="25"/>
      <c r="L61" s="25"/>
      <c r="M61" s="25"/>
      <c r="N61" s="25"/>
      <c r="O61" s="25"/>
      <c r="P61" s="25"/>
    </row>
    <row r="63" spans="1:18">
      <c r="B63" s="16" t="s">
        <v>167</v>
      </c>
      <c r="C63" s="16"/>
      <c r="D63" s="16"/>
      <c r="E63" s="16"/>
      <c r="F63" s="17"/>
      <c r="G63" s="17"/>
      <c r="H63" s="16" t="s">
        <v>176</v>
      </c>
    </row>
    <row r="67" spans="4:16" hidden="1">
      <c r="D67" t="s">
        <v>172</v>
      </c>
      <c r="E67" s="21">
        <v>243565500</v>
      </c>
      <c r="F67" s="21">
        <v>236765500</v>
      </c>
      <c r="G67" s="21">
        <v>158822152</v>
      </c>
      <c r="H67" s="21">
        <v>20343494</v>
      </c>
      <c r="I67" s="21">
        <v>5800000</v>
      </c>
      <c r="J67" s="21">
        <v>4670200</v>
      </c>
      <c r="K67" s="21">
        <v>1643300</v>
      </c>
      <c r="L67" s="21">
        <v>3026900</v>
      </c>
      <c r="M67" s="21">
        <v>245000</v>
      </c>
      <c r="N67" s="21">
        <v>0</v>
      </c>
      <c r="O67" s="21">
        <v>1643300</v>
      </c>
      <c r="P67" s="21">
        <v>248235700</v>
      </c>
    </row>
    <row r="68" spans="4:16" hidden="1">
      <c r="D68" t="s">
        <v>175</v>
      </c>
      <c r="E68" s="21">
        <f>E59-E67</f>
        <v>2952763.0600000024</v>
      </c>
      <c r="F68" s="21">
        <f t="shared" ref="F68:P68" si="21">F59-F67</f>
        <v>3062747.0600000024</v>
      </c>
      <c r="G68" s="21">
        <f t="shared" si="21"/>
        <v>759152.43999999762</v>
      </c>
      <c r="H68" s="21">
        <f t="shared" si="21"/>
        <v>1605817.0199999996</v>
      </c>
      <c r="I68" s="21">
        <f t="shared" si="21"/>
        <v>616000</v>
      </c>
      <c r="J68" s="21">
        <f t="shared" si="21"/>
        <v>-288500</v>
      </c>
      <c r="K68" s="21">
        <f t="shared" si="21"/>
        <v>-288500</v>
      </c>
      <c r="L68" s="21">
        <f t="shared" si="21"/>
        <v>0</v>
      </c>
      <c r="M68" s="21">
        <f t="shared" si="21"/>
        <v>0</v>
      </c>
      <c r="N68" s="21">
        <f t="shared" si="21"/>
        <v>0</v>
      </c>
      <c r="O68" s="21">
        <f t="shared" si="21"/>
        <v>-288500</v>
      </c>
      <c r="P68" s="21">
        <f t="shared" si="21"/>
        <v>2664263.0600000024</v>
      </c>
    </row>
  </sheetData>
  <autoFilter ref="A13:R13"/>
  <mergeCells count="23">
    <mergeCell ref="A61:P61"/>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39370078740157483" right="0.19685039370078741" top="1.1811023622047245" bottom="0.19685039370078741" header="0.19685039370078741" footer="0.19685039370078741"/>
  <pageSetup paperSize="9" scale="59"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Дод3</vt:lpstr>
      <vt:lpstr>Дод3!Заголовки_для_печати</vt:lpstr>
      <vt:lpstr>Дод3!Область_печати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user</cp:lastModifiedBy>
  <cp:lastPrinted>2024-02-20T06:50:41Z</cp:lastPrinted>
  <dcterms:created xsi:type="dcterms:W3CDTF">2023-12-14T13:15:24Z</dcterms:created>
  <dcterms:modified xsi:type="dcterms:W3CDTF">2024-02-20T06:52:01Z</dcterms:modified>
</cp:coreProperties>
</file>